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WE\Desktop\"/>
    </mc:Choice>
  </mc:AlternateContent>
  <xr:revisionPtr revIDLastSave="0" documentId="8_{04555662-D4A1-464D-9D81-0B5930F9FA80}" xr6:coauthVersionLast="47" xr6:coauthVersionMax="47" xr10:uidLastSave="{00000000-0000-0000-0000-000000000000}"/>
  <bookViews>
    <workbookView xWindow="28680" yWindow="-120" windowWidth="29040" windowHeight="15840" xr2:uid="{46CC0F98-05CC-4855-B3E5-4CC768BB1754}"/>
  </bookViews>
  <sheets>
    <sheet name="apr. 2025" sheetId="1" r:id="rId1"/>
  </sheets>
  <externalReferences>
    <externalReference r:id="rId2"/>
  </externalReferences>
  <definedNames>
    <definedName name="Procentregulering">'[1]okt. 2009'!$H$2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1" l="1"/>
  <c r="D62" i="1" s="1"/>
  <c r="E62" i="1" s="1"/>
  <c r="I61" i="1"/>
  <c r="D61" i="1"/>
  <c r="E61" i="1" s="1"/>
  <c r="C60" i="1"/>
  <c r="D60" i="1" s="1"/>
  <c r="E60" i="1" s="1"/>
  <c r="H59" i="1"/>
  <c r="I59" i="1" s="1"/>
  <c r="G59" i="1"/>
  <c r="D59" i="1"/>
  <c r="C58" i="1"/>
  <c r="D58" i="1" s="1"/>
  <c r="E58" i="1" s="1"/>
  <c r="I57" i="1"/>
  <c r="H57" i="1"/>
  <c r="G57" i="1"/>
  <c r="D57" i="1"/>
  <c r="D56" i="1"/>
  <c r="E56" i="1" s="1"/>
  <c r="D55" i="1"/>
  <c r="E55" i="1" s="1"/>
  <c r="D54" i="1"/>
  <c r="E54" i="1" s="1"/>
  <c r="D53" i="1"/>
  <c r="E53" i="1" s="1"/>
  <c r="C52" i="1"/>
  <c r="D52" i="1" s="1"/>
  <c r="E52" i="1" s="1"/>
  <c r="C51" i="1"/>
  <c r="D51" i="1" s="1"/>
  <c r="E51" i="1" s="1"/>
  <c r="C50" i="1"/>
  <c r="D50" i="1" s="1"/>
  <c r="E50" i="1" s="1"/>
  <c r="C49" i="1"/>
  <c r="D49" i="1" s="1"/>
  <c r="E49" i="1" s="1"/>
  <c r="C48" i="1"/>
  <c r="D48" i="1" s="1"/>
  <c r="C47" i="1"/>
  <c r="D47" i="1" s="1"/>
  <c r="I46" i="1"/>
  <c r="D46" i="1"/>
  <c r="J46" i="1" s="1"/>
  <c r="E45" i="1"/>
  <c r="E44" i="1"/>
  <c r="C44" i="1"/>
  <c r="E41" i="1"/>
  <c r="G41" i="1" s="1"/>
  <c r="D41" i="1"/>
  <c r="D40" i="1"/>
  <c r="E40" i="1" s="1"/>
  <c r="G40" i="1" s="1"/>
  <c r="D39" i="1"/>
  <c r="E39" i="1" s="1"/>
  <c r="G39" i="1" s="1"/>
  <c r="C38" i="1"/>
  <c r="D38" i="1" s="1"/>
  <c r="E38" i="1" s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C33" i="1"/>
  <c r="E28" i="1"/>
  <c r="D28" i="1"/>
  <c r="D27" i="1"/>
  <c r="E27" i="1" s="1"/>
  <c r="D26" i="1"/>
  <c r="E26" i="1" s="1"/>
  <c r="D25" i="1"/>
  <c r="E25" i="1" s="1"/>
  <c r="E24" i="1"/>
  <c r="D24" i="1"/>
  <c r="D23" i="1"/>
  <c r="E23" i="1" s="1"/>
  <c r="D22" i="1"/>
  <c r="E22" i="1" s="1"/>
  <c r="D21" i="1"/>
  <c r="E21" i="1" s="1"/>
  <c r="D20" i="1"/>
  <c r="E20" i="1" s="1"/>
  <c r="D19" i="1"/>
  <c r="E19" i="1" s="1"/>
  <c r="C18" i="1"/>
  <c r="D18" i="1" s="1"/>
  <c r="E18" i="1" s="1"/>
  <c r="D17" i="1"/>
  <c r="E17" i="1" s="1"/>
  <c r="D16" i="1"/>
  <c r="E16" i="1" s="1"/>
  <c r="C15" i="1"/>
  <c r="D15" i="1" s="1"/>
  <c r="E15" i="1" s="1"/>
  <c r="C14" i="1"/>
  <c r="D14" i="1" s="1"/>
  <c r="E14" i="1" s="1"/>
  <c r="D13" i="1"/>
  <c r="E13" i="1" s="1"/>
  <c r="D12" i="1"/>
  <c r="E12" i="1" s="1"/>
  <c r="E11" i="1"/>
  <c r="D11" i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E2" i="1"/>
  <c r="D2" i="1"/>
  <c r="J60" i="1" l="1"/>
  <c r="K60" i="1" s="1"/>
  <c r="E46" i="1"/>
  <c r="J58" i="1"/>
  <c r="K58" i="1" s="1"/>
  <c r="E48" i="1"/>
  <c r="J48" i="1"/>
  <c r="K48" i="1" s="1"/>
  <c r="J47" i="1"/>
  <c r="K47" i="1" s="1"/>
  <c r="E47" i="1"/>
  <c r="J50" i="1"/>
  <c r="K50" i="1" s="1"/>
  <c r="J62" i="1"/>
  <c r="K62" i="1" s="1"/>
  <c r="K46" i="1"/>
  <c r="E59" i="1"/>
  <c r="J49" i="1"/>
  <c r="K49" i="1" s="1"/>
  <c r="E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Louise Kristine Rasmussen</author>
    <author>Louise K. Rasmussen</author>
    <author>Louise Kristine Sjøland Rasmussen</author>
    <author>Louise Rasmussen</author>
    <author>LKR</author>
  </authors>
  <commentList>
    <comment ref="C2" authorId="0" shapeId="0" xr:uid="{009D7159-DBD2-4D48-A762-8FF5BB229448}">
      <text>
        <r>
          <rPr>
            <b/>
            <sz val="9"/>
            <color indexed="81"/>
            <rFont val="Tahoma"/>
            <family val="2"/>
          </rPr>
          <t>Louise Kristine Rasmussen:</t>
        </r>
        <r>
          <rPr>
            <sz val="9"/>
            <color indexed="81"/>
            <rFont val="Tahoma"/>
            <family val="2"/>
          </rPr>
          <t xml:space="preserve">
1997 niveau x april 2010 regulering (1,31066) og afrundet til nærmeste hele 100 kr. (for alle tillæg over 3.200 kr. i årligt 2010-niveau), svarer til årligt 31. marts 2012 niveau (nyt grundbeløb).</t>
        </r>
      </text>
    </comment>
    <comment ref="E29" authorId="1" shapeId="0" xr:uid="{9A36073C-F587-4151-AD1A-2803A2D53836}">
      <text>
        <r>
          <rPr>
            <b/>
            <sz val="9"/>
            <color indexed="81"/>
            <rFont val="Tahoma"/>
            <charset val="1"/>
          </rPr>
          <t>Louise K. Rasmussen:</t>
        </r>
        <r>
          <rPr>
            <sz val="9"/>
            <color indexed="81"/>
            <rFont val="Tahoma"/>
            <charset val="1"/>
          </rPr>
          <t xml:space="preserve">
Procentreguleret og afrundet til nærmeste hele antal kr.</t>
        </r>
      </text>
    </comment>
    <comment ref="D33" authorId="0" shapeId="0" xr:uid="{989CE024-096D-44B8-8571-EA194662ACC0}">
      <text>
        <r>
          <rPr>
            <b/>
            <sz val="9"/>
            <color indexed="81"/>
            <rFont val="Tahoma"/>
            <family val="2"/>
          </rPr>
          <t>Louise Kristine Rasmussen:</t>
        </r>
        <r>
          <rPr>
            <sz val="9"/>
            <color indexed="81"/>
            <rFont val="Tahoma"/>
            <family val="2"/>
          </rPr>
          <t xml:space="preserve">
Procentreguleret grundbeløb 31. marts 2012 (fra Akademiker-overenskomsten fra 2021) med 1,233095 og efter praksis afrundet til nærmeste hele kr. (til 1. april 2025-niveau).</t>
        </r>
      </text>
    </comment>
    <comment ref="D44" authorId="2" shapeId="0" xr:uid="{21BC865F-CE99-489C-87F8-F5A5DE16476C}">
      <text>
        <r>
          <rPr>
            <b/>
            <sz val="9"/>
            <color indexed="81"/>
            <rFont val="Tahoma"/>
            <family val="2"/>
          </rPr>
          <t>Louise Kristine Sjøland Rasmussen:</t>
        </r>
        <r>
          <rPr>
            <sz val="9"/>
            <color indexed="81"/>
            <rFont val="Tahoma"/>
            <family val="2"/>
          </rPr>
          <t xml:space="preserve">
Procentreguleret med 1,233095 og afrundet til nærmeste hele kr. (til 1. april 2025-niveau).</t>
        </r>
      </text>
    </comment>
    <comment ref="D45" authorId="3" shapeId="0" xr:uid="{6EEC8D84-2C0A-435F-B29B-7713CBED39DD}">
      <text>
        <r>
          <rPr>
            <b/>
            <sz val="9"/>
            <color indexed="81"/>
            <rFont val="Tahoma"/>
            <family val="2"/>
          </rPr>
          <t>Louise Rasmussen:</t>
        </r>
        <r>
          <rPr>
            <sz val="9"/>
            <color indexed="81"/>
            <rFont val="Tahoma"/>
            <family val="2"/>
          </rPr>
          <t xml:space="preserve">
Procentreguleret med 1,233095 og afrundet til nærmeste hele kr. (til 1. april 2025-niveau).</t>
        </r>
      </text>
    </comment>
    <comment ref="H46" authorId="4" shapeId="0" xr:uid="{54E68828-3355-467F-8540-356F1BB47E2C}">
      <text>
        <r>
          <rPr>
            <b/>
            <sz val="9"/>
            <color indexed="81"/>
            <rFont val="Tahoma"/>
            <family val="2"/>
          </rPr>
          <t>LKR:</t>
        </r>
        <r>
          <rPr>
            <sz val="9"/>
            <color indexed="81"/>
            <rFont val="Tahoma"/>
            <family val="2"/>
          </rPr>
          <t xml:space="preserve">
Procentreguleret grundbeløb 31. marts 2012 (fra bilag 1c i cirkulære om aftale om justering af tjenestemands-lønninger mv. af 10. januar 2023) med 1,233095 og efter praksis afrundet til nærmeste hele kr. (til 1. april 2025-niveau). </t>
        </r>
      </text>
    </comment>
  </commentList>
</comments>
</file>

<file path=xl/sharedStrings.xml><?xml version="1.0" encoding="utf-8"?>
<sst xmlns="http://schemas.openxmlformats.org/spreadsheetml/2006/main" count="161" uniqueCount="123">
  <si>
    <t>LKO</t>
  </si>
  <si>
    <t>Tillæg</t>
  </si>
  <si>
    <t>Årligt grundbeløb (31. marts 2012)</t>
  </si>
  <si>
    <t>Årligt aktuelt</t>
  </si>
  <si>
    <t>Månedligt aktuelt
(ekskl. pension)</t>
  </si>
  <si>
    <t>Procentreguleringssats i Danmark:</t>
  </si>
  <si>
    <t>Lønninger i perioden: [fra - til]</t>
  </si>
  <si>
    <t>3825, tekst 1</t>
  </si>
  <si>
    <t>Mobilitetstillæg til dfm., årligt</t>
  </si>
  <si>
    <t>1. april 2025</t>
  </si>
  <si>
    <t>-</t>
  </si>
  <si>
    <t>3810, tekst 1</t>
  </si>
  <si>
    <t>Tillidsrepræsentant, pens.giv., dfm/retsassessor</t>
  </si>
  <si>
    <t>6757, sats 0</t>
  </si>
  <si>
    <t>Indstationeringstillæg, årligt</t>
  </si>
  <si>
    <t>6757, sats 0, tekst 1</t>
  </si>
  <si>
    <t>Supplerende indstationeringstillæg, årligt</t>
  </si>
  <si>
    <t>6756, sats 0, tekst 2</t>
  </si>
  <si>
    <t xml:space="preserve">
Gennemført LR-konst-till, årligt</t>
  </si>
  <si>
    <t>3837, tekst 2</t>
  </si>
  <si>
    <t>Suppl. tillæg for gennemført LR-konstitution, årligt</t>
  </si>
  <si>
    <t>6758, sats 2</t>
  </si>
  <si>
    <t>Grunduddannelsestillæg, efter 1 år</t>
  </si>
  <si>
    <t>6758, sats 3</t>
  </si>
  <si>
    <t>Grunduddannelsestillæg, efter 2 år</t>
  </si>
  <si>
    <t>3832, tekst 2</t>
  </si>
  <si>
    <t>Treårs-tillæg, årligt</t>
  </si>
  <si>
    <t>6758, sats 0</t>
  </si>
  <si>
    <t>Grunduddannelsestillæg, efter endt udd.</t>
  </si>
  <si>
    <t>4050, sats 1</t>
  </si>
  <si>
    <t>Fleksibilitetstillæg, årligt</t>
  </si>
  <si>
    <t>3855, tekst 2</t>
  </si>
  <si>
    <t>Seksårs-tillæg, årligt</t>
  </si>
  <si>
    <t>3812, tekst 4</t>
  </si>
  <si>
    <t>Forberedelsesfuldmægtig, SH, årligt</t>
  </si>
  <si>
    <t>3816, tekst 1</t>
  </si>
  <si>
    <t>Højesteretstillæg (dfm. i Højesteret), årligt</t>
  </si>
  <si>
    <t>3812, tekst 3</t>
  </si>
  <si>
    <t>Ankeudvalgssekretær, Højesteret, årligt</t>
  </si>
  <si>
    <t>3810, tekst 3</t>
  </si>
  <si>
    <t>Præsidentfuldmægtig, Højesteret, årligt</t>
  </si>
  <si>
    <t>3816, tekst 2</t>
  </si>
  <si>
    <t>Landsretstillæg (dfm. i landsretterne), årligt</t>
  </si>
  <si>
    <t>3815, tekst 4</t>
  </si>
  <si>
    <t>Journalansvarlig, Østre Landsret, årligt</t>
  </si>
  <si>
    <t>3821, tekst 5</t>
  </si>
  <si>
    <t>Byretskonstitutionstillæg, årligt</t>
  </si>
  <si>
    <t>3821, tekst 6</t>
  </si>
  <si>
    <t>Internationalt erfaringstillæg, årligt</t>
  </si>
  <si>
    <t>3822, tekst 2</t>
  </si>
  <si>
    <t>Særlig videreuddannelsestillæg, årligt, dfm.</t>
  </si>
  <si>
    <t>3835, tekst 1</t>
  </si>
  <si>
    <t>Indlånstillæg, årligt</t>
  </si>
  <si>
    <t>2176, sats 2</t>
  </si>
  <si>
    <t>Vagttillæg (færre end 10 vagter), dfm./retsassessor</t>
  </si>
  <si>
    <t>2176, sats 1</t>
  </si>
  <si>
    <t>Vagttillæg (10 vagter eller flere), dfm./retsassessor</t>
  </si>
  <si>
    <t>3809, tekst 1 
3812, tekst 9</t>
  </si>
  <si>
    <t>Færø-tillæg, pensionsgivende, dfm./retsassessor</t>
  </si>
  <si>
    <t>3174, sats 7</t>
  </si>
  <si>
    <t>Særligt Færøtillæg, ikke pens.giv., retsassessor</t>
  </si>
  <si>
    <t>3120, sats 0</t>
  </si>
  <si>
    <t>Delt tjeneste, pensionsgivende, dfm./retsassessor</t>
  </si>
  <si>
    <t>Jubilæumsgratiale - 25-års jubilæum:</t>
  </si>
  <si>
    <t>Jubilæumsgratiale - 40-års jubilæum:</t>
  </si>
  <si>
    <t>Jubilæumsgratiale - 50-års jubilæum:</t>
  </si>
  <si>
    <t>Basisløn og rådighedstillæg.</t>
  </si>
  <si>
    <t>Basisløntrin 1 (bachelor u. erfaring), pr. md</t>
  </si>
  <si>
    <t>udb. pens.</t>
  </si>
  <si>
    <t>Pkat: 
46
Klasse:
65</t>
  </si>
  <si>
    <t>Basisløntrin 4 (0,00 - 1,99 år), pr. md</t>
  </si>
  <si>
    <t>Basisløntrin 5 (2,00 - 2,99 år), pr. md</t>
  </si>
  <si>
    <t>Basisløntrin 6 (3,00 - 3,99 år), pr. md</t>
  </si>
  <si>
    <t>Basisløntrin 8 (4,00+ år), pr. md</t>
  </si>
  <si>
    <t xml:space="preserve">2245, sats 1
</t>
  </si>
  <si>
    <t>Rådighed1 (0,00 - 2,99 år), pr. md</t>
  </si>
  <si>
    <t>Rådighed2 (3,00 - 5,99 år), pr. md</t>
  </si>
  <si>
    <t>Rådighed3 (6,00 - 7,99 år), pr. md</t>
  </si>
  <si>
    <t>Rådighed4 (8,00+ år), pr. md</t>
  </si>
  <si>
    <t>Lønramme</t>
  </si>
  <si>
    <t>Samlet løn (ekskl. pension)</t>
  </si>
  <si>
    <t>Månedligt aktuelt</t>
  </si>
  <si>
    <t>SVB 2020</t>
  </si>
  <si>
    <t>Pensioneret retsassessor ansat som sådan på 
indiv. kontrakt ekskl. 17,1 pct. i pension af lønnen</t>
  </si>
  <si>
    <t>Inden 2020</t>
  </si>
  <si>
    <t>Pensioneret dommer ansat som dfm. på 
indiv. kontrakt inkl. pension udbetalt som løn</t>
  </si>
  <si>
    <t>2664
7116/7019</t>
  </si>
  <si>
    <t>Retsassessor og adm.chef med værn i byretter + SH (TM 17,1 % / AC-OK 17,1 %)</t>
  </si>
  <si>
    <t>LR36</t>
  </si>
  <si>
    <t>2305
7116</t>
  </si>
  <si>
    <t>Funktionstillæg til funktionschefer (17,1 %) *</t>
  </si>
  <si>
    <t>I alt</t>
  </si>
  <si>
    <t>2305
7116/7019</t>
  </si>
  <si>
    <t>Funktionstillæg til adm.chefer med værn (TM 17,1 % / AC-OK 17,1 %) **</t>
  </si>
  <si>
    <t xml:space="preserve">I alt </t>
  </si>
  <si>
    <t>Funktionstillæg til adm.chefer med værn (TM 17,1 % / AC-OK 17,1 %) ***</t>
  </si>
  <si>
    <t>Funktionstillæg til funktionschefen i retsafd. (forb.afdelingen) i Vestre Landsret og i straffesags-forberedelsen i Østre Landsret (17,1 %) ****</t>
  </si>
  <si>
    <t>2316, afv. 1
7116</t>
  </si>
  <si>
    <t>Funktionstillæg til funktionschefer med ansvar for to / flere sagsområder (17,1 %) *****</t>
  </si>
  <si>
    <t>2317, afv. 1
7116</t>
  </si>
  <si>
    <t>Funktionstillæg til funktionschefer med ansvar for større afdelinger (17,1 %) ******</t>
  </si>
  <si>
    <t>2315, afv. 1
7116</t>
  </si>
  <si>
    <t>Tillæg for særligt fagligt ansvar eller særlig funktion, retsassessor / funktionschef / sekretariatschef / adm.chef med værn (TM 17,1 % / AC-OK 17,1 %)</t>
  </si>
  <si>
    <t>2301, afv. 1
7116</t>
  </si>
  <si>
    <t>Særlig videreuddannelsestillæg, retsassessor / funktionschef / sekretariatschef / adm.chef med værn (TM 17,1 % / AC-OK 17,1 %)</t>
  </si>
  <si>
    <t>2664
7116</t>
  </si>
  <si>
    <t>Sekretariatschef i KBH (17,1 %)</t>
  </si>
  <si>
    <t>Funktionstillæg (17,1 %)</t>
  </si>
  <si>
    <t>Sekretariatschef i landsretterne (17,1 %)</t>
  </si>
  <si>
    <t>Adm.chef HR/ØL/VL/KBH med værn (17,1 %)</t>
  </si>
  <si>
    <t>LR37</t>
  </si>
  <si>
    <t>*</t>
  </si>
  <si>
    <t>Funktionschefer i byretterne, Tinglysningsretten, Sø- og Handelsretten og Retten på Færøerne.</t>
  </si>
  <si>
    <t>**</t>
  </si>
  <si>
    <t>AC administrationschefer med værn i Sø- og Handelsretten, Esbjerg. Helsingør, Herning, Hillerød, Hjørring, Holbæk, Holstebro, Horsens, Kolding, Lyngby, Nykøbing Falster, Næstved, Randers, Roskilde, Svendborg, Sønderborg og Viborg.</t>
  </si>
  <si>
    <t>***</t>
  </si>
  <si>
    <t>AC administrationschefer med værn i Tinglysningsretten, Retten på Frederiksberg, Glostrup, Aarhus, Aalborg og Odense.</t>
  </si>
  <si>
    <t>****</t>
  </si>
  <si>
    <t>Funktionschefen i retsafdelingen (forberedelsesafdelingen i Vestre Landsret og i straffesags-forberedelsen i Østre Landsret</t>
  </si>
  <si>
    <t>*****</t>
  </si>
  <si>
    <r>
      <t>Eksempler er funktionschef i fogedret/skifteret i Helsingør, retssekretariat/familieret i Helsingør, retssekretariat/famillieret/sekretariatschef i Roskilde, retsafdeling/familieret i Hjørring, retsafdeling/sekretariatschef i Odense, fogedafdeling/sekretariatschef i Esbjerg.</t>
    </r>
    <r>
      <rPr>
        <b/>
        <sz val="10"/>
        <rFont val="Arial"/>
        <family val="2"/>
      </rPr>
      <t xml:space="preserve"> Se listen med specielle tillæg til domstolsjurister for de aktuelle tillæg.</t>
    </r>
  </si>
  <si>
    <t>******</t>
  </si>
  <si>
    <r>
      <t xml:space="preserve">Eksempler er funktionschefen i fogedretten i Glostrup og skifteretten i Aalborg. </t>
    </r>
    <r>
      <rPr>
        <b/>
        <sz val="10"/>
        <rFont val="Arial"/>
        <family val="2"/>
      </rPr>
      <t>Se cheflønsaftalerne og listen med specielle tillæg til domstolsjurister for de aktuelle tillæg.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</si>
</sst>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kr&quot;\ * #,##0.00_);_(&quot;kr&quot;\ * \(#,##0.00\);_(&quot;kr&quot;\ * &quot;-&quot;??_);_(@_)"/>
    <numFmt numFmtId="165" formatCode="&quot;kr&quot;\ #,##0.00"/>
    <numFmt numFmtId="166" formatCode="#,##0.000000"/>
    <numFmt numFmtId="167" formatCode="_-* #,##0.00\ _k_r_._-;\-* #,##0.00\ _k_r_._-;_-* &quot;-&quot;??\ _k_r_._-;_-@_-"/>
    <numFmt numFmtId="168" formatCode="_ * #,##0.00_ ;_ * \-#,##0.00_ ;_ * &quot;-&quot;??_ ;_ @_ 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rgb="FF333333"/>
      <name val="Arial"/>
      <family val="2"/>
    </font>
    <font>
      <sz val="14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0" xfId="0" applyFont="1"/>
    <xf numFmtId="164" fontId="2" fillId="0" borderId="0" xfId="1" applyFont="1" applyFill="1" applyBorder="1"/>
    <xf numFmtId="4" fontId="2" fillId="0" borderId="0" xfId="0" applyNumberFormat="1" applyFont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165" fontId="2" fillId="0" borderId="8" xfId="0" applyNumberFormat="1" applyFont="1" applyBorder="1"/>
    <xf numFmtId="165" fontId="1" fillId="0" borderId="9" xfId="0" applyNumberFormat="1" applyFont="1" applyBorder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65" fontId="2" fillId="0" borderId="12" xfId="0" applyNumberFormat="1" applyFont="1" applyBorder="1"/>
    <xf numFmtId="4" fontId="3" fillId="0" borderId="0" xfId="0" applyNumberFormat="1" applyFont="1"/>
    <xf numFmtId="4" fontId="2" fillId="0" borderId="0" xfId="1" applyNumberFormat="1" applyFont="1" applyFill="1" applyBorder="1"/>
    <xf numFmtId="165" fontId="2" fillId="0" borderId="13" xfId="0" applyNumberFormat="1" applyFont="1" applyBorder="1"/>
    <xf numFmtId="0" fontId="4" fillId="0" borderId="0" xfId="0" applyFont="1"/>
    <xf numFmtId="165" fontId="2" fillId="0" borderId="0" xfId="0" applyNumberFormat="1" applyFont="1"/>
    <xf numFmtId="0" fontId="2" fillId="0" borderId="10" xfId="0" applyFont="1" applyBorder="1" applyAlignment="1">
      <alignment horizontal="center"/>
    </xf>
    <xf numFmtId="4" fontId="2" fillId="0" borderId="0" xfId="1" applyNumberFormat="1" applyFont="1" applyFill="1" applyBorder="1" applyAlignment="1"/>
    <xf numFmtId="165" fontId="2" fillId="0" borderId="14" xfId="0" applyNumberFormat="1" applyFont="1" applyBorder="1"/>
    <xf numFmtId="3" fontId="5" fillId="0" borderId="0" xfId="0" applyNumberFormat="1" applyFont="1"/>
    <xf numFmtId="164" fontId="2" fillId="0" borderId="0" xfId="1" applyFont="1" applyFill="1"/>
    <xf numFmtId="164" fontId="1" fillId="0" borderId="0" xfId="1" applyFont="1" applyFill="1" applyAlignment="1">
      <alignment wrapText="1"/>
    </xf>
    <xf numFmtId="166" fontId="2" fillId="0" borderId="0" xfId="0" applyNumberFormat="1" applyFont="1"/>
    <xf numFmtId="164" fontId="2" fillId="0" borderId="0" xfId="0" applyNumberFormat="1" applyFont="1"/>
    <xf numFmtId="0" fontId="1" fillId="0" borderId="0" xfId="0" applyFont="1"/>
    <xf numFmtId="167" fontId="2" fillId="0" borderId="0" xfId="0" applyNumberFormat="1" applyFont="1"/>
    <xf numFmtId="168" fontId="2" fillId="0" borderId="0" xfId="0" applyNumberFormat="1" applyFont="1"/>
    <xf numFmtId="0" fontId="2" fillId="0" borderId="0" xfId="0" applyFont="1" applyAlignment="1">
      <alignment wrapText="1"/>
    </xf>
    <xf numFmtId="165" fontId="1" fillId="0" borderId="15" xfId="0" applyNumberFormat="1" applyFont="1" applyBorder="1"/>
    <xf numFmtId="3" fontId="6" fillId="0" borderId="0" xfId="0" applyNumberFormat="1" applyFont="1" applyAlignment="1">
      <alignment wrapText="1"/>
    </xf>
    <xf numFmtId="165" fontId="1" fillId="0" borderId="0" xfId="0" applyNumberFormat="1" applyFont="1"/>
    <xf numFmtId="164" fontId="1" fillId="0" borderId="0" xfId="0" applyNumberFormat="1" applyFont="1"/>
    <xf numFmtId="165" fontId="1" fillId="0" borderId="16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165" fontId="1" fillId="0" borderId="19" xfId="0" applyNumberFormat="1" applyFont="1" applyBorder="1"/>
    <xf numFmtId="165" fontId="2" fillId="0" borderId="11" xfId="0" applyNumberFormat="1" applyFont="1" applyBorder="1"/>
    <xf numFmtId="165" fontId="1" fillId="0" borderId="20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wrapText="1"/>
    </xf>
    <xf numFmtId="165" fontId="2" fillId="0" borderId="22" xfId="0" applyNumberFormat="1" applyFont="1" applyBorder="1"/>
    <xf numFmtId="165" fontId="1" fillId="0" borderId="23" xfId="0" applyNumberFormat="1" applyFont="1" applyBorder="1"/>
    <xf numFmtId="0" fontId="2" fillId="0" borderId="24" xfId="0" applyFont="1" applyBorder="1"/>
    <xf numFmtId="168" fontId="2" fillId="0" borderId="0" xfId="0" applyNumberFormat="1" applyFont="1" applyAlignment="1">
      <alignment wrapText="1"/>
    </xf>
    <xf numFmtId="0" fontId="2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165" fontId="2" fillId="0" borderId="26" xfId="0" applyNumberFormat="1" applyFont="1" applyBorder="1"/>
    <xf numFmtId="4" fontId="2" fillId="0" borderId="13" xfId="0" applyNumberFormat="1" applyFont="1" applyBorder="1"/>
    <xf numFmtId="4" fontId="2" fillId="0" borderId="25" xfId="1" applyNumberFormat="1" applyFont="1" applyFill="1" applyBorder="1"/>
    <xf numFmtId="0" fontId="2" fillId="0" borderId="27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2" xfId="0" applyFont="1" applyBorder="1"/>
    <xf numFmtId="165" fontId="2" fillId="0" borderId="15" xfId="0" applyNumberFormat="1" applyFont="1" applyBorder="1"/>
    <xf numFmtId="0" fontId="2" fillId="0" borderId="25" xfId="0" applyFont="1" applyBorder="1" applyAlignment="1">
      <alignment horizontal="center" wrapText="1"/>
    </xf>
    <xf numFmtId="165" fontId="2" fillId="0" borderId="19" xfId="0" applyNumberFormat="1" applyFont="1" applyBorder="1"/>
    <xf numFmtId="0" fontId="2" fillId="0" borderId="28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2" fillId="0" borderId="13" xfId="0" applyFont="1" applyBorder="1"/>
    <xf numFmtId="165" fontId="2" fillId="0" borderId="16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24" xfId="0" applyFont="1" applyBorder="1" applyAlignment="1">
      <alignment wrapText="1"/>
    </xf>
    <xf numFmtId="165" fontId="2" fillId="0" borderId="24" xfId="0" applyNumberFormat="1" applyFont="1" applyBorder="1"/>
    <xf numFmtId="14" fontId="2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165" fontId="1" fillId="0" borderId="29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3" xfId="1" applyFont="1" applyFill="1" applyBorder="1" applyAlignment="1">
      <alignment horizontal="center"/>
    </xf>
    <xf numFmtId="164" fontId="1" fillId="0" borderId="30" xfId="1" applyFont="1" applyFill="1" applyBorder="1" applyAlignment="1">
      <alignment horizontal="center"/>
    </xf>
    <xf numFmtId="4" fontId="2" fillId="0" borderId="25" xfId="0" applyNumberFormat="1" applyFont="1" applyBorder="1"/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1" xfId="0" applyFont="1" applyBorder="1"/>
    <xf numFmtId="0" fontId="2" fillId="0" borderId="14" xfId="0" applyFont="1" applyBorder="1"/>
    <xf numFmtId="0" fontId="2" fillId="0" borderId="31" xfId="0" applyFont="1" applyBorder="1" applyAlignment="1">
      <alignment horizontal="center"/>
    </xf>
    <xf numFmtId="165" fontId="1" fillId="0" borderId="12" xfId="0" applyNumberFormat="1" applyFont="1" applyBorder="1"/>
    <xf numFmtId="0" fontId="2" fillId="0" borderId="12" xfId="0" applyFont="1" applyBorder="1" applyAlignment="1">
      <alignment wrapText="1"/>
    </xf>
    <xf numFmtId="0" fontId="2" fillId="0" borderId="12" xfId="0" applyFont="1" applyBorder="1"/>
    <xf numFmtId="0" fontId="2" fillId="0" borderId="15" xfId="0" applyFont="1" applyBorder="1"/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165" fontId="1" fillId="0" borderId="13" xfId="0" applyNumberFormat="1" applyFont="1" applyBorder="1"/>
    <xf numFmtId="0" fontId="2" fillId="0" borderId="13" xfId="0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165" fontId="2" fillId="0" borderId="32" xfId="1" applyNumberFormat="1" applyFont="1" applyFill="1" applyBorder="1"/>
    <xf numFmtId="165" fontId="2" fillId="0" borderId="20" xfId="0" applyNumberFormat="1" applyFont="1" applyBorder="1"/>
    <xf numFmtId="0" fontId="2" fillId="0" borderId="33" xfId="0" applyFont="1" applyBorder="1" applyAlignment="1">
      <alignment horizontal="center" wrapText="1"/>
    </xf>
    <xf numFmtId="164" fontId="2" fillId="0" borderId="13" xfId="1" applyFont="1" applyFill="1" applyBorder="1"/>
    <xf numFmtId="165" fontId="2" fillId="0" borderId="32" xfId="0" applyNumberFormat="1" applyFont="1" applyBorder="1"/>
    <xf numFmtId="165" fontId="2" fillId="0" borderId="34" xfId="0" applyNumberFormat="1" applyFont="1" applyBorder="1"/>
    <xf numFmtId="165" fontId="2" fillId="0" borderId="11" xfId="1" applyNumberFormat="1" applyFont="1" applyFill="1" applyBorder="1"/>
    <xf numFmtId="165" fontId="2" fillId="0" borderId="9" xfId="0" applyNumberFormat="1" applyFont="1" applyBorder="1"/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horizontal="right"/>
    </xf>
    <xf numFmtId="164" fontId="2" fillId="0" borderId="12" xfId="1" applyFont="1" applyFill="1" applyBorder="1"/>
    <xf numFmtId="165" fontId="2" fillId="0" borderId="35" xfId="0" applyNumberFormat="1" applyFont="1" applyBorder="1"/>
    <xf numFmtId="0" fontId="2" fillId="0" borderId="12" xfId="0" applyFont="1" applyBorder="1" applyAlignment="1">
      <alignment horizontal="center" wrapText="1"/>
    </xf>
    <xf numFmtId="165" fontId="2" fillId="0" borderId="35" xfId="1" applyNumberFormat="1" applyFont="1" applyFill="1" applyBorder="1"/>
    <xf numFmtId="165" fontId="2" fillId="0" borderId="12" xfId="0" applyNumberFormat="1" applyFont="1" applyBorder="1" applyAlignment="1">
      <alignment horizontal="right"/>
    </xf>
    <xf numFmtId="165" fontId="2" fillId="0" borderId="36" xfId="0" applyNumberFormat="1" applyFont="1" applyBorder="1"/>
    <xf numFmtId="0" fontId="2" fillId="0" borderId="3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165" fontId="1" fillId="0" borderId="8" xfId="0" applyNumberFormat="1" applyFont="1" applyBorder="1"/>
    <xf numFmtId="0" fontId="2" fillId="0" borderId="8" xfId="0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165" fontId="2" fillId="0" borderId="31" xfId="1" applyNumberFormat="1" applyFont="1" applyFill="1" applyBorder="1"/>
    <xf numFmtId="165" fontId="2" fillId="0" borderId="15" xfId="1" applyNumberFormat="1" applyFont="1" applyFill="1" applyBorder="1"/>
    <xf numFmtId="0" fontId="2" fillId="0" borderId="28" xfId="0" applyFont="1" applyBorder="1" applyAlignment="1">
      <alignment horizontal="center" wrapText="1"/>
    </xf>
    <xf numFmtId="164" fontId="2" fillId="0" borderId="32" xfId="1" applyFont="1" applyFill="1" applyBorder="1"/>
    <xf numFmtId="165" fontId="2" fillId="0" borderId="7" xfId="0" applyNumberFormat="1" applyFont="1" applyBorder="1"/>
    <xf numFmtId="165" fontId="2" fillId="0" borderId="16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7" fillId="0" borderId="0" xfId="0" applyNumberFormat="1" applyFont="1"/>
    <xf numFmtId="4" fontId="1" fillId="0" borderId="0" xfId="0" applyNumberFormat="1" applyFont="1"/>
    <xf numFmtId="4" fontId="2" fillId="0" borderId="0" xfId="1" applyNumberFormat="1" applyFon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%20af%20L&#248;noversigt,%20Danmark,%20juri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. 2026"/>
      <sheetName val="apr. 2025"/>
      <sheetName val="apr. 2019"/>
      <sheetName val="okt. 2018"/>
      <sheetName val="apr. 2018"/>
      <sheetName val="dec. 2017"/>
      <sheetName val="apr. 2017"/>
      <sheetName val="jan. 2017"/>
      <sheetName val="apr. 2016"/>
      <sheetName val="jan. 2016"/>
      <sheetName val="apr. 2015"/>
      <sheetName val="maj 2014"/>
      <sheetName val="apr. 2014"/>
      <sheetName val="jan. 2014"/>
      <sheetName val="aug. 2013"/>
      <sheetName val="sept. 2012"/>
      <sheetName val="aug. 2012"/>
      <sheetName val="apr. 2012"/>
      <sheetName val="apr. 2011"/>
      <sheetName val="apr. 2010"/>
      <sheetName val="okt. 2009"/>
      <sheetName val="apr. 2009"/>
      <sheetName val="okt. 2008"/>
      <sheetName val="apr. 2008"/>
      <sheetName val="apr.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H2">
            <v>1.2965439999999999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396C-88CB-4478-92C7-16075655D4F0}">
  <dimension ref="A1:O83"/>
  <sheetViews>
    <sheetView tabSelected="1" workbookViewId="0">
      <selection activeCell="B71" sqref="B71"/>
    </sheetView>
  </sheetViews>
  <sheetFormatPr defaultColWidth="8.85546875" defaultRowHeight="12.75" x14ac:dyDescent="0.2"/>
  <cols>
    <col min="1" max="1" width="12.5703125" style="120" customWidth="1"/>
    <col min="2" max="2" width="42.5703125" style="32" customWidth="1"/>
    <col min="3" max="3" width="17.140625" style="6" customWidth="1"/>
    <col min="4" max="4" width="16.28515625" style="6" customWidth="1"/>
    <col min="5" max="5" width="16.7109375" style="6" customWidth="1"/>
    <col min="6" max="6" width="9.7109375" style="6" customWidth="1"/>
    <col min="7" max="7" width="14.7109375" style="6" customWidth="1"/>
    <col min="8" max="8" width="14.140625" style="25" customWidth="1"/>
    <col min="9" max="9" width="15" style="6" customWidth="1"/>
    <col min="10" max="10" width="16.7109375" style="6" customWidth="1"/>
    <col min="11" max="11" width="15.28515625" style="6" customWidth="1"/>
    <col min="12" max="12" width="23" style="8" customWidth="1"/>
    <col min="13" max="13" width="12" style="6" customWidth="1"/>
    <col min="14" max="14" width="13.42578125" style="6" customWidth="1"/>
    <col min="15" max="15" width="11.7109375" style="6" customWidth="1"/>
    <col min="16" max="16384" width="8.85546875" style="6"/>
  </cols>
  <sheetData>
    <row r="1" spans="1:11" ht="38.25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G1" s="7" t="s">
        <v>5</v>
      </c>
      <c r="H1" s="6"/>
      <c r="J1" s="6" t="s">
        <v>6</v>
      </c>
    </row>
    <row r="2" spans="1:11" x14ac:dyDescent="0.2">
      <c r="A2" s="9" t="s">
        <v>7</v>
      </c>
      <c r="B2" s="10" t="s">
        <v>8</v>
      </c>
      <c r="C2" s="11">
        <v>20300</v>
      </c>
      <c r="D2" s="11">
        <f>C2*G2</f>
        <v>25031.8285</v>
      </c>
      <c r="E2" s="12">
        <f>D2/12</f>
        <v>2085.9857083333332</v>
      </c>
      <c r="F2" s="8"/>
      <c r="G2" s="6">
        <v>1.2330950000000001</v>
      </c>
      <c r="H2" s="6" t="s">
        <v>9</v>
      </c>
      <c r="J2" s="6" t="s">
        <v>9</v>
      </c>
      <c r="K2" s="6" t="s">
        <v>10</v>
      </c>
    </row>
    <row r="3" spans="1:11" ht="15" x14ac:dyDescent="0.2">
      <c r="A3" s="13" t="s">
        <v>11</v>
      </c>
      <c r="B3" s="14" t="s">
        <v>12</v>
      </c>
      <c r="C3" s="15">
        <v>7900</v>
      </c>
      <c r="D3" s="15">
        <f>C3*G2</f>
        <v>9741.4505000000008</v>
      </c>
      <c r="E3" s="12">
        <f t="shared" ref="E3:E28" si="0">D3/12</f>
        <v>811.7875416666667</v>
      </c>
      <c r="F3" s="8"/>
      <c r="G3" s="16"/>
      <c r="H3" s="17"/>
      <c r="I3" s="8"/>
      <c r="J3" s="8"/>
      <c r="K3" s="8"/>
    </row>
    <row r="4" spans="1:11" ht="15" x14ac:dyDescent="0.2">
      <c r="A4" s="13" t="s">
        <v>13</v>
      </c>
      <c r="B4" s="14" t="s">
        <v>14</v>
      </c>
      <c r="C4" s="15">
        <v>27800</v>
      </c>
      <c r="D4" s="15">
        <f>C4*G2</f>
        <v>34280.041000000005</v>
      </c>
      <c r="E4" s="12">
        <f>D4/12</f>
        <v>2856.6700833333339</v>
      </c>
      <c r="F4" s="8"/>
      <c r="G4" s="16"/>
      <c r="H4" s="17"/>
      <c r="I4" s="8"/>
      <c r="J4" s="8"/>
      <c r="K4" s="8"/>
    </row>
    <row r="5" spans="1:11" ht="25.5" x14ac:dyDescent="0.2">
      <c r="A5" s="13" t="s">
        <v>15</v>
      </c>
      <c r="B5" s="14" t="s">
        <v>16</v>
      </c>
      <c r="C5" s="15">
        <v>27800</v>
      </c>
      <c r="D5" s="15">
        <f>C5*G2</f>
        <v>34280.041000000005</v>
      </c>
      <c r="E5" s="12">
        <f>D5/12</f>
        <v>2856.6700833333339</v>
      </c>
      <c r="F5" s="8"/>
      <c r="G5" s="16"/>
      <c r="H5" s="17"/>
      <c r="I5" s="8"/>
      <c r="J5" s="8"/>
      <c r="K5" s="8"/>
    </row>
    <row r="6" spans="1:11" ht="26.25" x14ac:dyDescent="0.25">
      <c r="A6" s="13" t="s">
        <v>17</v>
      </c>
      <c r="B6" s="14" t="s">
        <v>18</v>
      </c>
      <c r="C6" s="18">
        <v>27800</v>
      </c>
      <c r="D6" s="15">
        <f>C6*G2</f>
        <v>34280.041000000005</v>
      </c>
      <c r="E6" s="12">
        <f t="shared" si="0"/>
        <v>2856.6700833333339</v>
      </c>
      <c r="G6" s="16"/>
      <c r="H6" s="19"/>
      <c r="I6" s="8"/>
      <c r="J6" s="8"/>
    </row>
    <row r="7" spans="1:11" ht="26.25" x14ac:dyDescent="0.25">
      <c r="A7" s="13" t="s">
        <v>19</v>
      </c>
      <c r="B7" s="14" t="s">
        <v>20</v>
      </c>
      <c r="C7" s="20">
        <v>12000</v>
      </c>
      <c r="D7" s="20">
        <f>C7*G2</f>
        <v>14797.140000000001</v>
      </c>
      <c r="E7" s="12">
        <f t="shared" si="0"/>
        <v>1233.095</v>
      </c>
      <c r="G7" s="16"/>
      <c r="H7" s="19"/>
      <c r="I7" s="8"/>
      <c r="J7" s="8"/>
    </row>
    <row r="8" spans="1:11" ht="15" x14ac:dyDescent="0.2">
      <c r="A8" s="21" t="s">
        <v>21</v>
      </c>
      <c r="B8" s="14" t="s">
        <v>22</v>
      </c>
      <c r="C8" s="11">
        <v>10400</v>
      </c>
      <c r="D8" s="15">
        <f>C8*G2</f>
        <v>12824.188</v>
      </c>
      <c r="E8" s="12">
        <f t="shared" si="0"/>
        <v>1068.6823333333334</v>
      </c>
      <c r="G8" s="16"/>
      <c r="H8" s="22"/>
      <c r="I8" s="8"/>
      <c r="J8" s="8"/>
    </row>
    <row r="9" spans="1:11" ht="18" x14ac:dyDescent="0.25">
      <c r="A9" s="21" t="s">
        <v>23</v>
      </c>
      <c r="B9" s="14" t="s">
        <v>24</v>
      </c>
      <c r="C9" s="23">
        <v>15600</v>
      </c>
      <c r="D9" s="15">
        <f>C9*G2</f>
        <v>19236.281999999999</v>
      </c>
      <c r="E9" s="12">
        <f t="shared" si="0"/>
        <v>1603.0235</v>
      </c>
      <c r="F9" s="22"/>
      <c r="G9" s="16"/>
      <c r="H9" s="19"/>
      <c r="I9" s="8"/>
      <c r="J9" s="8"/>
    </row>
    <row r="10" spans="1:11" ht="15.75" x14ac:dyDescent="0.25">
      <c r="A10" s="13" t="s">
        <v>25</v>
      </c>
      <c r="B10" s="14" t="s">
        <v>26</v>
      </c>
      <c r="C10" s="18">
        <v>23600</v>
      </c>
      <c r="D10" s="18">
        <f>C10*G2</f>
        <v>29101.042000000001</v>
      </c>
      <c r="E10" s="12">
        <f t="shared" si="0"/>
        <v>2425.0868333333333</v>
      </c>
      <c r="G10" s="16"/>
      <c r="H10" s="24"/>
      <c r="I10" s="8"/>
      <c r="J10" s="8"/>
    </row>
    <row r="11" spans="1:11" ht="15" x14ac:dyDescent="0.2">
      <c r="A11" s="21" t="s">
        <v>27</v>
      </c>
      <c r="B11" s="14" t="s">
        <v>28</v>
      </c>
      <c r="C11" s="20">
        <v>35600</v>
      </c>
      <c r="D11" s="20">
        <f>C11*G2</f>
        <v>43898.182000000001</v>
      </c>
      <c r="E11" s="12">
        <f t="shared" si="0"/>
        <v>3658.1818333333335</v>
      </c>
      <c r="G11" s="16"/>
      <c r="I11" s="8"/>
      <c r="J11" s="8"/>
    </row>
    <row r="12" spans="1:11" ht="15" x14ac:dyDescent="0.2">
      <c r="A12" s="21" t="s">
        <v>29</v>
      </c>
      <c r="B12" s="14" t="s">
        <v>30</v>
      </c>
      <c r="C12" s="15">
        <v>15700</v>
      </c>
      <c r="D12" s="15">
        <f>C12*G2</f>
        <v>19359.591500000002</v>
      </c>
      <c r="E12" s="12">
        <f t="shared" si="0"/>
        <v>1613.2992916666669</v>
      </c>
      <c r="G12" s="16"/>
      <c r="H12" s="6"/>
      <c r="I12" s="8"/>
      <c r="J12" s="8"/>
    </row>
    <row r="13" spans="1:11" ht="15" x14ac:dyDescent="0.2">
      <c r="A13" s="13" t="s">
        <v>31</v>
      </c>
      <c r="B13" s="14" t="s">
        <v>32</v>
      </c>
      <c r="C13" s="18">
        <v>35600</v>
      </c>
      <c r="D13" s="18">
        <f>C13*G2</f>
        <v>43898.182000000001</v>
      </c>
      <c r="E13" s="12">
        <f t="shared" si="0"/>
        <v>3658.1818333333335</v>
      </c>
      <c r="G13" s="16"/>
      <c r="H13" s="6"/>
      <c r="I13" s="8"/>
      <c r="J13" s="8"/>
    </row>
    <row r="14" spans="1:11" ht="15" x14ac:dyDescent="0.2">
      <c r="A14" s="21" t="s">
        <v>33</v>
      </c>
      <c r="B14" s="14" t="s">
        <v>34</v>
      </c>
      <c r="C14" s="15">
        <f>28100+7200</f>
        <v>35300</v>
      </c>
      <c r="D14" s="11">
        <f>C14*G2</f>
        <v>43528.253499999999</v>
      </c>
      <c r="E14" s="12">
        <f t="shared" si="0"/>
        <v>3627.3544583333332</v>
      </c>
      <c r="G14" s="16"/>
      <c r="H14" s="26"/>
      <c r="I14" s="8"/>
      <c r="J14" s="8"/>
    </row>
    <row r="15" spans="1:11" ht="15" x14ac:dyDescent="0.2">
      <c r="A15" s="13" t="s">
        <v>35</v>
      </c>
      <c r="B15" s="14" t="s">
        <v>36</v>
      </c>
      <c r="C15" s="15">
        <f>28100+7200</f>
        <v>35300</v>
      </c>
      <c r="D15" s="11">
        <f>C15*G2</f>
        <v>43528.253499999999</v>
      </c>
      <c r="E15" s="12">
        <f>D15/12</f>
        <v>3627.3544583333332</v>
      </c>
      <c r="G15" s="16"/>
      <c r="H15" s="20"/>
      <c r="I15" s="8"/>
      <c r="J15" s="8"/>
    </row>
    <row r="16" spans="1:11" ht="15" x14ac:dyDescent="0.2">
      <c r="A16" s="21" t="s">
        <v>37</v>
      </c>
      <c r="B16" s="14" t="s">
        <v>38</v>
      </c>
      <c r="C16" s="15">
        <v>17800</v>
      </c>
      <c r="D16" s="11">
        <f>C16*G2</f>
        <v>21949.091</v>
      </c>
      <c r="E16" s="12">
        <f>D16/12</f>
        <v>1829.0909166666668</v>
      </c>
      <c r="G16" s="16"/>
      <c r="I16" s="8"/>
      <c r="J16" s="8"/>
    </row>
    <row r="17" spans="1:11" x14ac:dyDescent="0.2">
      <c r="A17" s="13" t="s">
        <v>39</v>
      </c>
      <c r="B17" s="14" t="s">
        <v>40</v>
      </c>
      <c r="C17" s="15">
        <v>17800</v>
      </c>
      <c r="D17" s="11">
        <f>C17*G2</f>
        <v>21949.091</v>
      </c>
      <c r="E17" s="12">
        <f>D17/12</f>
        <v>1829.0909166666668</v>
      </c>
      <c r="H17" s="6"/>
      <c r="I17" s="8"/>
      <c r="J17" s="8"/>
      <c r="K17" s="27"/>
    </row>
    <row r="18" spans="1:11" x14ac:dyDescent="0.2">
      <c r="A18" s="13" t="s">
        <v>41</v>
      </c>
      <c r="B18" s="14" t="s">
        <v>42</v>
      </c>
      <c r="C18" s="15">
        <f>28100+7200</f>
        <v>35300</v>
      </c>
      <c r="D18" s="11">
        <f>C18*G2</f>
        <v>43528.253499999999</v>
      </c>
      <c r="E18" s="12">
        <f>D18/12</f>
        <v>3627.3544583333332</v>
      </c>
      <c r="G18" s="8"/>
      <c r="I18" s="28"/>
      <c r="J18" s="8"/>
      <c r="K18" s="29"/>
    </row>
    <row r="19" spans="1:11" x14ac:dyDescent="0.2">
      <c r="A19" s="21" t="s">
        <v>43</v>
      </c>
      <c r="B19" s="14" t="s">
        <v>44</v>
      </c>
      <c r="C19" s="11">
        <v>17800</v>
      </c>
      <c r="D19" s="11">
        <f>C19*G2</f>
        <v>21949.091</v>
      </c>
      <c r="E19" s="12">
        <f t="shared" si="0"/>
        <v>1829.0909166666668</v>
      </c>
      <c r="H19" s="6"/>
      <c r="I19" s="28"/>
    </row>
    <row r="20" spans="1:11" x14ac:dyDescent="0.2">
      <c r="A20" s="21" t="s">
        <v>45</v>
      </c>
      <c r="B20" s="14" t="s">
        <v>46</v>
      </c>
      <c r="C20" s="15">
        <v>15000</v>
      </c>
      <c r="D20" s="11">
        <f>C20*G2</f>
        <v>18496.424999999999</v>
      </c>
      <c r="E20" s="12">
        <f t="shared" si="0"/>
        <v>1541.3687499999999</v>
      </c>
      <c r="H20" s="6"/>
      <c r="I20" s="30"/>
    </row>
    <row r="21" spans="1:11" x14ac:dyDescent="0.2">
      <c r="A21" s="21" t="s">
        <v>47</v>
      </c>
      <c r="B21" s="14" t="s">
        <v>48</v>
      </c>
      <c r="C21" s="15">
        <v>12000</v>
      </c>
      <c r="D21" s="11">
        <f>C21*G2</f>
        <v>14797.140000000001</v>
      </c>
      <c r="E21" s="12">
        <f t="shared" si="0"/>
        <v>1233.095</v>
      </c>
      <c r="G21" s="8"/>
      <c r="H21" s="31"/>
      <c r="I21" s="28"/>
      <c r="K21" s="8"/>
    </row>
    <row r="22" spans="1:11" x14ac:dyDescent="0.2">
      <c r="A22" s="13" t="s">
        <v>49</v>
      </c>
      <c r="B22" s="14" t="s">
        <v>50</v>
      </c>
      <c r="C22" s="18">
        <v>12000</v>
      </c>
      <c r="D22" s="11">
        <f>C22*G2</f>
        <v>14797.140000000001</v>
      </c>
      <c r="E22" s="12">
        <f>D22/12</f>
        <v>1233.095</v>
      </c>
      <c r="G22" s="32"/>
      <c r="H22" s="31"/>
      <c r="I22" s="28"/>
      <c r="J22" s="30"/>
      <c r="K22" s="30"/>
    </row>
    <row r="23" spans="1:11" ht="14.25" x14ac:dyDescent="0.2">
      <c r="A23" s="13" t="s">
        <v>51</v>
      </c>
      <c r="B23" s="14" t="s">
        <v>52</v>
      </c>
      <c r="C23" s="18">
        <v>12000</v>
      </c>
      <c r="D23" s="15">
        <f>C23*G2</f>
        <v>14797.140000000001</v>
      </c>
      <c r="E23" s="33">
        <f>D23/12</f>
        <v>1233.095</v>
      </c>
      <c r="H23" s="34"/>
      <c r="I23" s="28"/>
      <c r="J23" s="27"/>
    </row>
    <row r="24" spans="1:11" ht="25.5" x14ac:dyDescent="0.2">
      <c r="A24" s="13" t="s">
        <v>53</v>
      </c>
      <c r="B24" s="14" t="s">
        <v>54</v>
      </c>
      <c r="C24" s="15">
        <v>10900</v>
      </c>
      <c r="D24" s="15">
        <f>C24*G2</f>
        <v>13440.735500000001</v>
      </c>
      <c r="E24" s="33">
        <f t="shared" si="0"/>
        <v>1120.0612916666666</v>
      </c>
      <c r="G24" s="20"/>
      <c r="H24" s="35"/>
      <c r="I24" s="36"/>
      <c r="J24" s="27"/>
    </row>
    <row r="25" spans="1:11" ht="25.5" x14ac:dyDescent="0.2">
      <c r="A25" s="13" t="s">
        <v>55</v>
      </c>
      <c r="B25" s="10" t="s">
        <v>56</v>
      </c>
      <c r="C25" s="18">
        <v>21900</v>
      </c>
      <c r="D25" s="18">
        <f>C25*G2</f>
        <v>27004.780500000001</v>
      </c>
      <c r="E25" s="37">
        <f t="shared" si="0"/>
        <v>2250.3983750000002</v>
      </c>
      <c r="G25" s="8"/>
      <c r="H25" s="35"/>
      <c r="I25" s="28"/>
      <c r="J25" s="27"/>
    </row>
    <row r="26" spans="1:11" ht="25.5" x14ac:dyDescent="0.2">
      <c r="A26" s="13" t="s">
        <v>57</v>
      </c>
      <c r="B26" s="14" t="s">
        <v>58</v>
      </c>
      <c r="C26" s="23">
        <v>67500</v>
      </c>
      <c r="D26" s="15">
        <f>C26*G2</f>
        <v>83233.912500000006</v>
      </c>
      <c r="E26" s="33">
        <f t="shared" si="0"/>
        <v>6936.1593750000002</v>
      </c>
      <c r="H26" s="35"/>
      <c r="I26" s="28"/>
      <c r="J26" s="27"/>
      <c r="K26" s="28"/>
    </row>
    <row r="27" spans="1:11" x14ac:dyDescent="0.2">
      <c r="A27" s="13" t="s">
        <v>59</v>
      </c>
      <c r="B27" s="14" t="s">
        <v>60</v>
      </c>
      <c r="C27" s="23">
        <v>34200</v>
      </c>
      <c r="D27" s="15">
        <f>C27*G2</f>
        <v>42171.849000000002</v>
      </c>
      <c r="E27" s="33">
        <f t="shared" si="0"/>
        <v>3514.3207500000003</v>
      </c>
      <c r="H27" s="6"/>
      <c r="I27" s="28"/>
      <c r="J27" s="27"/>
      <c r="K27" s="32"/>
    </row>
    <row r="28" spans="1:11" ht="25.5" x14ac:dyDescent="0.2">
      <c r="A28" s="38" t="s">
        <v>61</v>
      </c>
      <c r="B28" s="39" t="s">
        <v>62</v>
      </c>
      <c r="C28" s="20">
        <v>33600</v>
      </c>
      <c r="D28" s="20">
        <f>C28*G2</f>
        <v>41431.991999999998</v>
      </c>
      <c r="E28" s="40">
        <f t="shared" si="0"/>
        <v>3452.6659999999997</v>
      </c>
      <c r="H28" s="6"/>
      <c r="I28" s="28"/>
      <c r="J28" s="27"/>
      <c r="K28" s="32"/>
    </row>
    <row r="29" spans="1:11" x14ac:dyDescent="0.2">
      <c r="A29" s="21"/>
      <c r="B29" s="14" t="s">
        <v>63</v>
      </c>
      <c r="C29" s="41">
        <v>6000</v>
      </c>
      <c r="D29" s="41"/>
      <c r="E29" s="42">
        <v>7399</v>
      </c>
      <c r="H29" s="6"/>
      <c r="I29" s="28"/>
      <c r="J29" s="27"/>
      <c r="K29" s="32"/>
    </row>
    <row r="30" spans="1:11" x14ac:dyDescent="0.2">
      <c r="A30" s="21"/>
      <c r="B30" s="14" t="s">
        <v>64</v>
      </c>
      <c r="C30" s="41">
        <v>7600</v>
      </c>
      <c r="D30" s="41"/>
      <c r="E30" s="42">
        <v>9372</v>
      </c>
      <c r="H30" s="6"/>
      <c r="I30" s="28"/>
      <c r="J30" s="27"/>
      <c r="K30" s="32"/>
    </row>
    <row r="31" spans="1:11" ht="13.5" thickBot="1" x14ac:dyDescent="0.25">
      <c r="A31" s="43"/>
      <c r="B31" s="44" t="s">
        <v>65</v>
      </c>
      <c r="C31" s="45">
        <v>9000</v>
      </c>
      <c r="D31" s="45"/>
      <c r="E31" s="46">
        <v>11098</v>
      </c>
      <c r="G31" s="47"/>
      <c r="H31" s="6"/>
      <c r="I31" s="28"/>
      <c r="J31" s="27"/>
      <c r="K31" s="48"/>
    </row>
    <row r="32" spans="1:11" ht="24.75" customHeight="1" x14ac:dyDescent="0.2">
      <c r="A32" s="49"/>
      <c r="B32" s="50" t="s">
        <v>66</v>
      </c>
      <c r="C32" s="20"/>
      <c r="D32" s="20"/>
      <c r="F32" s="51"/>
      <c r="G32" s="52"/>
      <c r="H32" s="53"/>
      <c r="I32" s="28"/>
      <c r="J32" s="8"/>
      <c r="K32" s="8"/>
    </row>
    <row r="33" spans="1:15" x14ac:dyDescent="0.2">
      <c r="A33" s="54"/>
      <c r="B33" s="55" t="s">
        <v>67</v>
      </c>
      <c r="C33" s="15">
        <f>261000</f>
        <v>261000</v>
      </c>
      <c r="D33" s="15">
        <v>321838</v>
      </c>
      <c r="E33" s="15">
        <f>D33/12</f>
        <v>26819.833333333332</v>
      </c>
      <c r="F33" s="56" t="s">
        <v>68</v>
      </c>
      <c r="G33" s="57">
        <f>E33*0.003</f>
        <v>80.459499999999991</v>
      </c>
      <c r="I33" s="28"/>
      <c r="J33" s="8"/>
      <c r="K33" s="20"/>
      <c r="M33" s="8"/>
      <c r="N33" s="8"/>
    </row>
    <row r="34" spans="1:15" x14ac:dyDescent="0.2">
      <c r="A34" s="58" t="s">
        <v>69</v>
      </c>
      <c r="B34" s="32" t="s">
        <v>70</v>
      </c>
      <c r="C34" s="20">
        <v>285240</v>
      </c>
      <c r="D34" s="11">
        <v>351728</v>
      </c>
      <c r="E34" s="11">
        <f t="shared" ref="E34:E41" si="1">D34/12</f>
        <v>29310.666666666668</v>
      </c>
      <c r="F34" s="6" t="s">
        <v>68</v>
      </c>
      <c r="G34" s="59">
        <f>E34*0.003</f>
        <v>87.932000000000002</v>
      </c>
      <c r="I34" s="28"/>
      <c r="J34" s="8"/>
      <c r="K34" s="20"/>
      <c r="M34" s="8"/>
      <c r="N34" s="8"/>
      <c r="O34" s="8"/>
    </row>
    <row r="35" spans="1:15" x14ac:dyDescent="0.2">
      <c r="A35" s="58"/>
      <c r="B35" s="32" t="s">
        <v>71</v>
      </c>
      <c r="C35" s="20">
        <v>307417</v>
      </c>
      <c r="D35" s="20">
        <v>379074</v>
      </c>
      <c r="E35" s="20">
        <f t="shared" si="1"/>
        <v>31589.5</v>
      </c>
      <c r="F35" s="6" t="s">
        <v>68</v>
      </c>
      <c r="G35" s="59">
        <f>E35*0.003</f>
        <v>94.768500000000003</v>
      </c>
      <c r="I35" s="28"/>
      <c r="J35" s="8"/>
      <c r="K35" s="20"/>
      <c r="M35" s="8"/>
      <c r="N35" s="8"/>
      <c r="O35" s="8"/>
    </row>
    <row r="36" spans="1:15" x14ac:dyDescent="0.2">
      <c r="A36" s="58"/>
      <c r="B36" s="32" t="s">
        <v>72</v>
      </c>
      <c r="C36" s="20">
        <v>327643</v>
      </c>
      <c r="D36" s="20">
        <v>404015</v>
      </c>
      <c r="E36" s="20">
        <f t="shared" si="1"/>
        <v>33667.916666666664</v>
      </c>
      <c r="F36" s="6" t="s">
        <v>68</v>
      </c>
      <c r="G36" s="59">
        <f>E36*0.003</f>
        <v>101.00375</v>
      </c>
      <c r="I36" s="28"/>
      <c r="J36" s="8"/>
      <c r="K36" s="20"/>
      <c r="M36" s="8"/>
      <c r="N36" s="8"/>
      <c r="O36" s="8"/>
    </row>
    <row r="37" spans="1:15" x14ac:dyDescent="0.2">
      <c r="A37" s="60"/>
      <c r="B37" s="61" t="s">
        <v>73</v>
      </c>
      <c r="C37" s="18">
        <v>347571</v>
      </c>
      <c r="D37" s="18">
        <v>428588</v>
      </c>
      <c r="E37" s="18">
        <f t="shared" si="1"/>
        <v>35715.666666666664</v>
      </c>
      <c r="F37" s="62" t="s">
        <v>68</v>
      </c>
      <c r="G37" s="63">
        <f>E37*0.003</f>
        <v>107.14699999999999</v>
      </c>
      <c r="I37" s="28"/>
      <c r="J37" s="8"/>
      <c r="K37" s="20"/>
      <c r="M37" s="8"/>
      <c r="N37" s="8"/>
      <c r="O37" s="8"/>
    </row>
    <row r="38" spans="1:15" x14ac:dyDescent="0.2">
      <c r="A38" s="58" t="s">
        <v>74</v>
      </c>
      <c r="B38" s="32" t="s">
        <v>75</v>
      </c>
      <c r="C38" s="20">
        <f>36700</f>
        <v>36700</v>
      </c>
      <c r="D38" s="20">
        <f>C38*G2</f>
        <v>45254.586500000005</v>
      </c>
      <c r="E38" s="20">
        <f t="shared" si="1"/>
        <v>3771.2155416666669</v>
      </c>
      <c r="F38" s="6" t="s">
        <v>68</v>
      </c>
      <c r="G38" s="59">
        <f>E38*0.125</f>
        <v>471.40194270833337</v>
      </c>
      <c r="J38" s="8"/>
      <c r="M38" s="8"/>
      <c r="N38" s="8"/>
      <c r="O38" s="8"/>
    </row>
    <row r="39" spans="1:15" x14ac:dyDescent="0.2">
      <c r="A39" s="64"/>
      <c r="B39" s="32" t="s">
        <v>76</v>
      </c>
      <c r="C39" s="20">
        <v>41900</v>
      </c>
      <c r="D39" s="20">
        <f>C39*G2</f>
        <v>51666.680500000002</v>
      </c>
      <c r="E39" s="20">
        <f t="shared" si="1"/>
        <v>4305.5567083333335</v>
      </c>
      <c r="F39" s="6" t="s">
        <v>68</v>
      </c>
      <c r="G39" s="59">
        <f>E39*0.125</f>
        <v>538.19458854166669</v>
      </c>
      <c r="H39" s="8"/>
      <c r="I39" s="8"/>
      <c r="J39" s="8"/>
      <c r="K39" s="65"/>
      <c r="L39" s="66"/>
      <c r="M39" s="8"/>
      <c r="N39" s="8"/>
      <c r="O39" s="8"/>
    </row>
    <row r="40" spans="1:15" x14ac:dyDescent="0.2">
      <c r="A40" s="64"/>
      <c r="B40" s="32" t="s">
        <v>77</v>
      </c>
      <c r="C40" s="20">
        <v>48500</v>
      </c>
      <c r="D40" s="20">
        <f>C40*G2</f>
        <v>59805.107500000006</v>
      </c>
      <c r="E40" s="20">
        <f t="shared" si="1"/>
        <v>4983.7589583333338</v>
      </c>
      <c r="F40" s="6" t="s">
        <v>68</v>
      </c>
      <c r="G40" s="59">
        <f>E40*0.125</f>
        <v>622.96986979166672</v>
      </c>
      <c r="H40" s="8"/>
      <c r="I40" s="8"/>
      <c r="K40" s="65"/>
      <c r="L40" s="66"/>
      <c r="M40" s="8"/>
      <c r="N40" s="8"/>
      <c r="O40" s="8"/>
    </row>
    <row r="41" spans="1:15" ht="13.5" thickBot="1" x14ac:dyDescent="0.25">
      <c r="A41" s="64"/>
      <c r="B41" s="67" t="s">
        <v>78</v>
      </c>
      <c r="C41" s="68">
        <v>57000</v>
      </c>
      <c r="D41" s="68">
        <f>C41*G2</f>
        <v>70286.415000000008</v>
      </c>
      <c r="E41" s="68">
        <f t="shared" si="1"/>
        <v>5857.201250000001</v>
      </c>
      <c r="F41" s="6" t="s">
        <v>68</v>
      </c>
      <c r="G41" s="59">
        <f>E41*0.125</f>
        <v>732.15015625000012</v>
      </c>
      <c r="H41" s="8"/>
      <c r="I41" s="8"/>
      <c r="N41" s="69"/>
      <c r="O41" s="69"/>
    </row>
    <row r="42" spans="1:15" x14ac:dyDescent="0.2">
      <c r="A42" s="70" t="s">
        <v>0</v>
      </c>
      <c r="B42" s="71" t="s">
        <v>1</v>
      </c>
      <c r="C42" s="72"/>
      <c r="D42" s="72"/>
      <c r="E42" s="72"/>
      <c r="F42" s="73" t="s">
        <v>79</v>
      </c>
      <c r="G42" s="71"/>
      <c r="H42" s="71"/>
      <c r="I42" s="74"/>
      <c r="J42" s="75" t="s">
        <v>80</v>
      </c>
      <c r="K42" s="76"/>
      <c r="L42" s="77"/>
    </row>
    <row r="43" spans="1:15" ht="38.25" x14ac:dyDescent="0.2">
      <c r="A43" s="78"/>
      <c r="B43" s="79"/>
      <c r="C43" s="80" t="s">
        <v>2</v>
      </c>
      <c r="D43" s="14" t="s">
        <v>3</v>
      </c>
      <c r="E43" s="14" t="s">
        <v>81</v>
      </c>
      <c r="F43" s="41"/>
      <c r="G43" s="14" t="s">
        <v>2</v>
      </c>
      <c r="H43" s="14" t="s">
        <v>3</v>
      </c>
      <c r="I43" s="14" t="s">
        <v>81</v>
      </c>
      <c r="J43" s="81" t="s">
        <v>3</v>
      </c>
      <c r="K43" s="82" t="s">
        <v>81</v>
      </c>
      <c r="L43" s="77"/>
    </row>
    <row r="44" spans="1:15" ht="38.25" x14ac:dyDescent="0.2">
      <c r="A44" s="83" t="s">
        <v>82</v>
      </c>
      <c r="B44" s="80" t="s">
        <v>83</v>
      </c>
      <c r="C44" s="15">
        <f>C46+G46</f>
        <v>553981</v>
      </c>
      <c r="D44" s="15">
        <v>683111</v>
      </c>
      <c r="E44" s="84">
        <f>D44/12</f>
        <v>56925.916666666664</v>
      </c>
      <c r="F44" s="15"/>
      <c r="G44" s="85"/>
      <c r="H44" s="86"/>
      <c r="I44" s="86"/>
      <c r="J44" s="86"/>
      <c r="K44" s="87"/>
    </row>
    <row r="45" spans="1:15" ht="25.5" x14ac:dyDescent="0.2">
      <c r="A45" s="88" t="s">
        <v>84</v>
      </c>
      <c r="B45" s="55" t="s">
        <v>85</v>
      </c>
      <c r="C45" s="15">
        <v>567224</v>
      </c>
      <c r="D45" s="15">
        <v>699441</v>
      </c>
      <c r="E45" s="84">
        <f>D45/12</f>
        <v>58286.75</v>
      </c>
      <c r="F45" s="15"/>
      <c r="G45" s="85"/>
      <c r="H45" s="86"/>
      <c r="I45" s="86"/>
      <c r="J45" s="86"/>
      <c r="K45" s="86"/>
    </row>
    <row r="46" spans="1:15" ht="25.5" x14ac:dyDescent="0.2">
      <c r="A46" s="89" t="s">
        <v>86</v>
      </c>
      <c r="B46" s="61" t="s">
        <v>87</v>
      </c>
      <c r="C46" s="18">
        <v>82200</v>
      </c>
      <c r="D46" s="18">
        <f>C46*G2</f>
        <v>101360.409</v>
      </c>
      <c r="E46" s="90">
        <f t="shared" ref="E46:E62" si="2">D46/12</f>
        <v>8446.70075</v>
      </c>
      <c r="F46" s="91" t="s">
        <v>88</v>
      </c>
      <c r="G46" s="92">
        <v>471781</v>
      </c>
      <c r="H46" s="18">
        <v>581751</v>
      </c>
      <c r="I46" s="93">
        <f>H46/12</f>
        <v>48479.25</v>
      </c>
      <c r="J46" s="41">
        <f>H46+D46</f>
        <v>683111.40899999999</v>
      </c>
      <c r="K46" s="94">
        <f t="shared" ref="K46:K50" si="3">J46/12</f>
        <v>56925.950749999996</v>
      </c>
      <c r="M46" s="8"/>
      <c r="N46" s="8"/>
    </row>
    <row r="47" spans="1:15" ht="25.5" x14ac:dyDescent="0.2">
      <c r="A47" s="95" t="s">
        <v>89</v>
      </c>
      <c r="B47" s="61" t="s">
        <v>90</v>
      </c>
      <c r="C47" s="18">
        <f>45100+4600+5900</f>
        <v>55600</v>
      </c>
      <c r="D47" s="18">
        <f>C47*G2</f>
        <v>68560.082000000009</v>
      </c>
      <c r="E47" s="90">
        <f t="shared" si="2"/>
        <v>5713.3401666666678</v>
      </c>
      <c r="F47" s="91"/>
      <c r="G47" s="91"/>
      <c r="H47" s="96" t="s">
        <v>91</v>
      </c>
      <c r="I47" s="97"/>
      <c r="J47" s="93">
        <f>J46+D47</f>
        <v>751671.49100000004</v>
      </c>
      <c r="K47" s="94">
        <f t="shared" si="3"/>
        <v>62639.290916666672</v>
      </c>
      <c r="M47" s="8"/>
      <c r="N47" s="8"/>
    </row>
    <row r="48" spans="1:15" ht="25.5" x14ac:dyDescent="0.2">
      <c r="A48" s="95" t="s">
        <v>92</v>
      </c>
      <c r="B48" s="61" t="s">
        <v>93</v>
      </c>
      <c r="C48" s="18">
        <f>41400+11800+23600+4600+5900+29400</f>
        <v>116700</v>
      </c>
      <c r="D48" s="18">
        <f>C48*G2</f>
        <v>143902.18650000001</v>
      </c>
      <c r="E48" s="90">
        <f t="shared" si="2"/>
        <v>11991.848875000001</v>
      </c>
      <c r="F48" s="91"/>
      <c r="G48" s="91"/>
      <c r="H48" s="96" t="s">
        <v>94</v>
      </c>
      <c r="I48" s="97"/>
      <c r="J48" s="93">
        <f>J46+D48</f>
        <v>827013.59550000005</v>
      </c>
      <c r="K48" s="94">
        <f>J48/12</f>
        <v>68917.799625</v>
      </c>
      <c r="M48" s="8"/>
      <c r="N48" s="8"/>
    </row>
    <row r="49" spans="1:14" ht="25.5" x14ac:dyDescent="0.2">
      <c r="A49" s="95" t="s">
        <v>92</v>
      </c>
      <c r="B49" s="61" t="s">
        <v>95</v>
      </c>
      <c r="C49" s="18">
        <f>45100+14400+5900+23600+16600+4600+5900+14700</f>
        <v>130800</v>
      </c>
      <c r="D49" s="18">
        <f>C49*G2</f>
        <v>161288.826</v>
      </c>
      <c r="E49" s="90">
        <f t="shared" si="2"/>
        <v>13440.735500000001</v>
      </c>
      <c r="F49" s="91"/>
      <c r="G49" s="91"/>
      <c r="H49" s="96" t="s">
        <v>91</v>
      </c>
      <c r="I49" s="97"/>
      <c r="J49" s="93">
        <f>J46+D49</f>
        <v>844400.23499999999</v>
      </c>
      <c r="K49" s="98">
        <f t="shared" si="3"/>
        <v>70366.686249999999</v>
      </c>
      <c r="M49" s="8"/>
      <c r="N49" s="8"/>
    </row>
    <row r="50" spans="1:14" ht="51" x14ac:dyDescent="0.2">
      <c r="A50" s="95" t="s">
        <v>89</v>
      </c>
      <c r="B50" s="61" t="s">
        <v>96</v>
      </c>
      <c r="C50" s="18">
        <f>45100+23900+4500+22800+4600+5900</f>
        <v>106800</v>
      </c>
      <c r="D50" s="18">
        <f>C50*G2</f>
        <v>131694.546</v>
      </c>
      <c r="E50" s="90">
        <f t="shared" si="2"/>
        <v>10974.5455</v>
      </c>
      <c r="F50" s="91"/>
      <c r="G50" s="91"/>
      <c r="H50" s="96" t="s">
        <v>94</v>
      </c>
      <c r="I50" s="97"/>
      <c r="J50" s="99">
        <f>J46+D50</f>
        <v>814805.95499999996</v>
      </c>
      <c r="K50" s="100">
        <f t="shared" si="3"/>
        <v>67900.496249999997</v>
      </c>
      <c r="M50" s="8"/>
      <c r="N50" s="8"/>
    </row>
    <row r="51" spans="1:14" ht="25.5" x14ac:dyDescent="0.2">
      <c r="A51" s="101" t="s">
        <v>97</v>
      </c>
      <c r="B51" s="55" t="s">
        <v>98</v>
      </c>
      <c r="C51" s="15">
        <f>18000+5900+12700</f>
        <v>36600</v>
      </c>
      <c r="D51" s="15">
        <f>C51*G2</f>
        <v>45131.277000000002</v>
      </c>
      <c r="E51" s="84">
        <f t="shared" si="2"/>
        <v>3760.93975</v>
      </c>
      <c r="F51" s="102"/>
      <c r="G51" s="102"/>
      <c r="H51" s="103"/>
      <c r="I51" s="104"/>
      <c r="J51" s="99"/>
      <c r="K51" s="94"/>
      <c r="M51" s="8"/>
      <c r="N51" s="8"/>
    </row>
    <row r="52" spans="1:14" ht="25.5" x14ac:dyDescent="0.2">
      <c r="A52" s="105" t="s">
        <v>99</v>
      </c>
      <c r="B52" s="55" t="s">
        <v>100</v>
      </c>
      <c r="C52" s="15">
        <f>18000+5900+9800</f>
        <v>33700</v>
      </c>
      <c r="D52" s="15">
        <f>C52*G2</f>
        <v>41555.301500000001</v>
      </c>
      <c r="E52" s="84">
        <f t="shared" si="2"/>
        <v>3462.9417916666666</v>
      </c>
      <c r="F52" s="102"/>
      <c r="G52" s="102"/>
      <c r="H52" s="103"/>
      <c r="I52" s="104"/>
      <c r="J52" s="106"/>
      <c r="K52" s="94"/>
      <c r="M52" s="8"/>
      <c r="N52" s="8"/>
    </row>
    <row r="53" spans="1:14" ht="51" x14ac:dyDescent="0.2">
      <c r="A53" s="101" t="s">
        <v>101</v>
      </c>
      <c r="B53" s="55" t="s">
        <v>102</v>
      </c>
      <c r="C53" s="107">
        <v>15000</v>
      </c>
      <c r="D53" s="15">
        <f>C53*G2</f>
        <v>18496.424999999999</v>
      </c>
      <c r="E53" s="84">
        <f t="shared" si="2"/>
        <v>1541.3687499999999</v>
      </c>
      <c r="F53" s="91"/>
      <c r="G53" s="91"/>
      <c r="H53" s="96"/>
      <c r="I53" s="97"/>
      <c r="J53" s="93"/>
      <c r="K53" s="63"/>
      <c r="M53" s="8"/>
      <c r="N53" s="8"/>
    </row>
    <row r="54" spans="1:14" ht="51" x14ac:dyDescent="0.2">
      <c r="A54" s="101" t="s">
        <v>101</v>
      </c>
      <c r="B54" s="55" t="s">
        <v>102</v>
      </c>
      <c r="C54" s="107">
        <v>32800</v>
      </c>
      <c r="D54" s="15">
        <f>C54*G2</f>
        <v>40445.516000000003</v>
      </c>
      <c r="E54" s="84">
        <f t="shared" si="2"/>
        <v>3370.4596666666671</v>
      </c>
      <c r="F54" s="91"/>
      <c r="G54" s="91"/>
      <c r="H54" s="96"/>
      <c r="I54" s="97"/>
      <c r="J54" s="93"/>
      <c r="K54" s="63"/>
      <c r="M54" s="8"/>
      <c r="N54" s="8"/>
    </row>
    <row r="55" spans="1:14" ht="38.25" x14ac:dyDescent="0.2">
      <c r="A55" s="105" t="s">
        <v>103</v>
      </c>
      <c r="B55" s="55" t="s">
        <v>104</v>
      </c>
      <c r="C55" s="107">
        <v>15000</v>
      </c>
      <c r="D55" s="15">
        <f>C55*G2</f>
        <v>18496.424999999999</v>
      </c>
      <c r="E55" s="84">
        <f t="shared" si="2"/>
        <v>1541.3687499999999</v>
      </c>
      <c r="F55" s="91"/>
      <c r="G55" s="91"/>
      <c r="H55" s="96"/>
      <c r="I55" s="97"/>
      <c r="J55" s="93"/>
      <c r="K55" s="63"/>
      <c r="M55" s="8"/>
      <c r="N55" s="8"/>
    </row>
    <row r="56" spans="1:14" ht="38.25" x14ac:dyDescent="0.2">
      <c r="A56" s="105" t="s">
        <v>103</v>
      </c>
      <c r="B56" s="55" t="s">
        <v>104</v>
      </c>
      <c r="C56" s="15">
        <v>32800</v>
      </c>
      <c r="D56" s="15">
        <f>C56*G2</f>
        <v>40445.516000000003</v>
      </c>
      <c r="E56" s="84">
        <f t="shared" si="2"/>
        <v>3370.4596666666671</v>
      </c>
      <c r="F56" s="65"/>
      <c r="G56" s="65"/>
      <c r="H56" s="7"/>
      <c r="I56" s="108"/>
      <c r="J56" s="93"/>
      <c r="K56" s="63"/>
      <c r="M56" s="8"/>
      <c r="N56" s="8"/>
    </row>
    <row r="57" spans="1:14" ht="25.5" x14ac:dyDescent="0.2">
      <c r="A57" s="109" t="s">
        <v>105</v>
      </c>
      <c r="B57" s="110" t="s">
        <v>106</v>
      </c>
      <c r="C57" s="11">
        <v>103000</v>
      </c>
      <c r="D57" s="11">
        <f>C57*G2</f>
        <v>127008.785</v>
      </c>
      <c r="E57" s="111">
        <f t="shared" si="2"/>
        <v>10584.065416666666</v>
      </c>
      <c r="F57" s="112" t="s">
        <v>88</v>
      </c>
      <c r="G57" s="113">
        <f>G46</f>
        <v>471781</v>
      </c>
      <c r="H57" s="11">
        <f>H46</f>
        <v>581751</v>
      </c>
      <c r="I57" s="114">
        <f>H57/12</f>
        <v>48479.25</v>
      </c>
      <c r="J57" s="41"/>
      <c r="K57" s="115"/>
      <c r="M57" s="8"/>
      <c r="N57" s="8"/>
    </row>
    <row r="58" spans="1:14" ht="25.5" x14ac:dyDescent="0.2">
      <c r="A58" s="116" t="s">
        <v>89</v>
      </c>
      <c r="B58" s="61" t="s">
        <v>107</v>
      </c>
      <c r="C58" s="18">
        <f>100400+16600+4500+22800+4600+5900+34200</f>
        <v>189000</v>
      </c>
      <c r="D58" s="18">
        <f>C58*G2</f>
        <v>233054.95500000002</v>
      </c>
      <c r="E58" s="90">
        <f t="shared" si="2"/>
        <v>19421.24625</v>
      </c>
      <c r="F58" s="91"/>
      <c r="G58" s="92"/>
      <c r="H58" s="96" t="s">
        <v>91</v>
      </c>
      <c r="I58" s="117"/>
      <c r="J58" s="118">
        <f>D57+D58+H57</f>
        <v>941814.74</v>
      </c>
      <c r="K58" s="119">
        <f t="shared" ref="K58:K62" si="4">J58/12</f>
        <v>78484.561666666661</v>
      </c>
      <c r="M58" s="8"/>
      <c r="N58" s="8"/>
    </row>
    <row r="59" spans="1:14" ht="25.5" x14ac:dyDescent="0.2">
      <c r="A59" s="109" t="s">
        <v>105</v>
      </c>
      <c r="B59" s="110" t="s">
        <v>108</v>
      </c>
      <c r="C59" s="11">
        <v>116000</v>
      </c>
      <c r="D59" s="11">
        <f>C59*G2</f>
        <v>143039.02000000002</v>
      </c>
      <c r="E59" s="111">
        <f t="shared" si="2"/>
        <v>11919.918333333335</v>
      </c>
      <c r="F59" s="112" t="s">
        <v>88</v>
      </c>
      <c r="G59" s="113">
        <f>G46</f>
        <v>471781</v>
      </c>
      <c r="H59" s="11">
        <f>H46</f>
        <v>581751</v>
      </c>
      <c r="I59" s="114">
        <f>H59/12</f>
        <v>48479.25</v>
      </c>
      <c r="J59" s="41"/>
      <c r="K59" s="115"/>
      <c r="M59" s="8"/>
      <c r="N59" s="8"/>
    </row>
    <row r="60" spans="1:14" ht="25.5" x14ac:dyDescent="0.2">
      <c r="A60" s="116" t="s">
        <v>89</v>
      </c>
      <c r="B60" s="61" t="s">
        <v>107</v>
      </c>
      <c r="C60" s="18">
        <f>24200+18000+5900+39300+16600+4500+22800+4600+5900+34200</f>
        <v>176000</v>
      </c>
      <c r="D60" s="18">
        <f>C60*G2</f>
        <v>217024.72</v>
      </c>
      <c r="E60" s="90">
        <f t="shared" si="2"/>
        <v>18085.393333333333</v>
      </c>
      <c r="F60" s="91"/>
      <c r="G60" s="91"/>
      <c r="H60" s="96" t="s">
        <v>91</v>
      </c>
      <c r="I60" s="117"/>
      <c r="J60" s="118">
        <f>D59+D60+H59</f>
        <v>941814.74</v>
      </c>
      <c r="K60" s="119">
        <f t="shared" si="4"/>
        <v>78484.561666666661</v>
      </c>
      <c r="M60" s="8"/>
      <c r="N60" s="8"/>
    </row>
    <row r="61" spans="1:14" ht="25.5" x14ac:dyDescent="0.2">
      <c r="A61" s="109" t="s">
        <v>105</v>
      </c>
      <c r="B61" s="110" t="s">
        <v>109</v>
      </c>
      <c r="C61" s="11">
        <v>75400</v>
      </c>
      <c r="D61" s="11">
        <f>C61*G2</f>
        <v>92975.362999999998</v>
      </c>
      <c r="E61" s="111">
        <f>D61/12</f>
        <v>7747.9469166666668</v>
      </c>
      <c r="F61" s="112" t="s">
        <v>110</v>
      </c>
      <c r="G61" s="113">
        <v>521094</v>
      </c>
      <c r="H61" s="11">
        <v>642558</v>
      </c>
      <c r="I61" s="114">
        <f>H61/12</f>
        <v>53546.5</v>
      </c>
      <c r="J61" s="41"/>
      <c r="K61" s="115"/>
      <c r="M61" s="8"/>
      <c r="N61" s="8"/>
    </row>
    <row r="62" spans="1:14" ht="25.5" x14ac:dyDescent="0.2">
      <c r="A62" s="116" t="s">
        <v>89</v>
      </c>
      <c r="B62" s="61" t="s">
        <v>107</v>
      </c>
      <c r="C62" s="18">
        <f>24200+24000+15300+39300+16600+4500+22800+4600+5900+34200</f>
        <v>191400</v>
      </c>
      <c r="D62" s="18">
        <f>C62*G2</f>
        <v>236014.383</v>
      </c>
      <c r="E62" s="90">
        <f t="shared" si="2"/>
        <v>19667.865249999999</v>
      </c>
      <c r="F62" s="91"/>
      <c r="G62" s="91"/>
      <c r="H62" s="96" t="s">
        <v>91</v>
      </c>
      <c r="I62" s="117"/>
      <c r="J62" s="118">
        <f>D61+D62+H61</f>
        <v>971547.74600000004</v>
      </c>
      <c r="K62" s="119">
        <f t="shared" si="4"/>
        <v>80962.31216666667</v>
      </c>
      <c r="M62" s="8"/>
      <c r="N62" s="8"/>
    </row>
    <row r="63" spans="1:14" x14ac:dyDescent="0.2">
      <c r="A63" s="120" t="s">
        <v>111</v>
      </c>
      <c r="B63" s="121" t="s">
        <v>112</v>
      </c>
      <c r="C63" s="121"/>
      <c r="D63" s="121"/>
      <c r="E63" s="121"/>
      <c r="F63" s="121"/>
      <c r="G63" s="121"/>
      <c r="H63" s="121"/>
      <c r="I63" s="121"/>
      <c r="J63" s="121"/>
    </row>
    <row r="64" spans="1:14" x14ac:dyDescent="0.2">
      <c r="A64" s="120" t="s">
        <v>113</v>
      </c>
      <c r="B64" s="121" t="s">
        <v>114</v>
      </c>
      <c r="C64" s="121"/>
      <c r="D64" s="121"/>
      <c r="E64" s="121"/>
      <c r="F64" s="121"/>
      <c r="G64" s="121"/>
      <c r="H64" s="121"/>
      <c r="I64" s="121"/>
      <c r="J64" s="121"/>
    </row>
    <row r="65" spans="1:10" x14ac:dyDescent="0.2">
      <c r="A65" s="120" t="s">
        <v>115</v>
      </c>
      <c r="B65" s="121" t="s">
        <v>116</v>
      </c>
      <c r="C65" s="121"/>
      <c r="D65" s="121"/>
      <c r="E65" s="121"/>
      <c r="F65" s="121"/>
      <c r="G65" s="121"/>
      <c r="H65" s="121"/>
      <c r="I65" s="121"/>
      <c r="J65" s="121"/>
    </row>
    <row r="66" spans="1:10" x14ac:dyDescent="0.2">
      <c r="A66" s="120" t="s">
        <v>117</v>
      </c>
      <c r="B66" s="121" t="s">
        <v>118</v>
      </c>
      <c r="C66" s="121"/>
      <c r="D66" s="121"/>
      <c r="E66" s="121"/>
      <c r="F66" s="121"/>
      <c r="G66" s="121"/>
      <c r="H66" s="121"/>
      <c r="I66" s="121"/>
      <c r="J66" s="121"/>
    </row>
    <row r="67" spans="1:10" x14ac:dyDescent="0.2">
      <c r="A67" s="120" t="s">
        <v>119</v>
      </c>
      <c r="B67" s="121" t="s">
        <v>120</v>
      </c>
      <c r="C67" s="121"/>
      <c r="D67" s="121"/>
      <c r="E67" s="121"/>
      <c r="F67" s="121"/>
      <c r="G67" s="121"/>
      <c r="H67" s="121"/>
      <c r="I67" s="121"/>
      <c r="J67" s="121"/>
    </row>
    <row r="68" spans="1:10" x14ac:dyDescent="0.2">
      <c r="A68" s="120" t="s">
        <v>121</v>
      </c>
      <c r="B68" s="121" t="s">
        <v>122</v>
      </c>
      <c r="C68" s="121"/>
      <c r="D68" s="121"/>
      <c r="E68" s="121"/>
      <c r="F68" s="121"/>
      <c r="G68" s="121"/>
      <c r="H68" s="121"/>
      <c r="I68" s="121"/>
      <c r="J68" s="121"/>
    </row>
    <row r="69" spans="1:10" x14ac:dyDescent="0.2">
      <c r="C69" s="32"/>
      <c r="D69" s="32"/>
      <c r="E69" s="32"/>
      <c r="F69" s="32"/>
      <c r="G69" s="32"/>
      <c r="H69" s="32"/>
      <c r="I69" s="32"/>
      <c r="J69" s="32"/>
    </row>
    <row r="70" spans="1:10" ht="15" x14ac:dyDescent="0.25">
      <c r="B70" s="122"/>
      <c r="C70" s="17"/>
      <c r="D70" s="8"/>
      <c r="E70" s="123"/>
      <c r="G70" s="123"/>
      <c r="H70" s="124"/>
    </row>
    <row r="71" spans="1:10" ht="15" x14ac:dyDescent="0.25">
      <c r="B71" s="122"/>
      <c r="C71" s="17"/>
      <c r="D71" s="8"/>
      <c r="E71" s="123"/>
      <c r="G71" s="123"/>
      <c r="H71" s="124"/>
    </row>
    <row r="72" spans="1:10" ht="15" x14ac:dyDescent="0.25">
      <c r="B72" s="122"/>
      <c r="C72" s="17"/>
      <c r="D72" s="8"/>
      <c r="E72" s="123"/>
      <c r="G72" s="123"/>
      <c r="H72" s="124"/>
    </row>
    <row r="73" spans="1:10" ht="15" x14ac:dyDescent="0.25">
      <c r="B73" s="122"/>
      <c r="C73" s="125"/>
      <c r="D73" s="8"/>
      <c r="E73" s="123"/>
      <c r="G73" s="123"/>
      <c r="H73" s="124"/>
    </row>
    <row r="74" spans="1:10" x14ac:dyDescent="0.2">
      <c r="H74" s="6"/>
    </row>
    <row r="75" spans="1:10" x14ac:dyDescent="0.2">
      <c r="H75" s="6"/>
    </row>
    <row r="76" spans="1:10" x14ac:dyDescent="0.2">
      <c r="C76" s="125"/>
      <c r="H76" s="6"/>
    </row>
    <row r="77" spans="1:10" x14ac:dyDescent="0.2">
      <c r="H77" s="6"/>
    </row>
    <row r="78" spans="1:10" x14ac:dyDescent="0.2">
      <c r="H78" s="6"/>
    </row>
    <row r="79" spans="1:10" x14ac:dyDescent="0.2">
      <c r="H79" s="6"/>
    </row>
    <row r="80" spans="1:10" x14ac:dyDescent="0.2">
      <c r="H80" s="6"/>
    </row>
    <row r="81" spans="8:8" x14ac:dyDescent="0.2">
      <c r="H81" s="6"/>
    </row>
    <row r="82" spans="8:8" x14ac:dyDescent="0.2">
      <c r="H82" s="6"/>
    </row>
    <row r="83" spans="8:8" x14ac:dyDescent="0.2">
      <c r="H83" s="6"/>
    </row>
  </sheetData>
  <mergeCells count="13">
    <mergeCell ref="B67:J67"/>
    <mergeCell ref="B68:J68"/>
    <mergeCell ref="G45:K45"/>
    <mergeCell ref="B63:J63"/>
    <mergeCell ref="B64:J64"/>
    <mergeCell ref="B65:J65"/>
    <mergeCell ref="B66:J66"/>
    <mergeCell ref="A34:A37"/>
    <mergeCell ref="A38:A41"/>
    <mergeCell ref="B42:E42"/>
    <mergeCell ref="F42:I42"/>
    <mergeCell ref="J42:K42"/>
    <mergeCell ref="G44:K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apr.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Asger Weber</dc:creator>
  <cp:lastModifiedBy>Asger Weber</cp:lastModifiedBy>
  <dcterms:created xsi:type="dcterms:W3CDTF">2025-05-07T08:37:47Z</dcterms:created>
  <dcterms:modified xsi:type="dcterms:W3CDTF">2025-05-07T08:38:59Z</dcterms:modified>
</cp:coreProperties>
</file>